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胡李勇\Desktop\"/>
    </mc:Choice>
  </mc:AlternateContent>
  <xr:revisionPtr revIDLastSave="0" documentId="13_ncr:1_{53CEA06E-6A92-4E14-A2DB-3AFEE4413A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正常薪金" sheetId="1" r:id="rId1"/>
    <sheet name="连续劳务" sheetId="4" r:id="rId2"/>
    <sheet name="年度汇算清缴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F4" i="6"/>
  <c r="E4" i="6"/>
  <c r="B4" i="6"/>
  <c r="A4" i="6"/>
  <c r="B23" i="4"/>
  <c r="B23" i="1"/>
  <c r="D11" i="4"/>
  <c r="C11" i="4"/>
  <c r="C12" i="4" s="1"/>
  <c r="C13" i="4" s="1"/>
  <c r="C14" i="4" s="1"/>
  <c r="B1" i="4"/>
  <c r="B1" i="1"/>
  <c r="C11" i="1"/>
  <c r="C12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12" i="4" l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E11" i="4"/>
  <c r="C15" i="4"/>
  <c r="E13" i="4"/>
  <c r="E12" i="4"/>
  <c r="E12" i="1"/>
  <c r="F12" i="1" s="1"/>
  <c r="E11" i="1"/>
  <c r="G11" i="1" s="1"/>
  <c r="G12" i="1"/>
  <c r="C13" i="1"/>
  <c r="E14" i="4" l="1"/>
  <c r="G14" i="4" s="1"/>
  <c r="G11" i="4"/>
  <c r="F11" i="4"/>
  <c r="C16" i="4"/>
  <c r="E15" i="4"/>
  <c r="F13" i="4"/>
  <c r="G13" i="4"/>
  <c r="G12" i="4"/>
  <c r="F12" i="4"/>
  <c r="H12" i="1"/>
  <c r="I13" i="1" s="1"/>
  <c r="F11" i="1"/>
  <c r="H11" i="1" s="1"/>
  <c r="J11" i="1" s="1"/>
  <c r="C14" i="1"/>
  <c r="E13" i="1"/>
  <c r="H13" i="4" l="1"/>
  <c r="F14" i="4"/>
  <c r="H14" i="4" s="1"/>
  <c r="I15" i="4" s="1"/>
  <c r="H12" i="4"/>
  <c r="I13" i="4" s="1"/>
  <c r="H11" i="4"/>
  <c r="I12" i="4" s="1"/>
  <c r="I14" i="4"/>
  <c r="E16" i="4"/>
  <c r="C17" i="4"/>
  <c r="G15" i="4"/>
  <c r="F15" i="4"/>
  <c r="I12" i="1"/>
  <c r="J12" i="1" s="1"/>
  <c r="K12" i="1" s="1"/>
  <c r="F13" i="1"/>
  <c r="G13" i="1"/>
  <c r="L11" i="1"/>
  <c r="K11" i="1"/>
  <c r="E14" i="1"/>
  <c r="C15" i="1"/>
  <c r="H15" i="4" l="1"/>
  <c r="J14" i="4"/>
  <c r="K14" i="4" s="1"/>
  <c r="J11" i="4"/>
  <c r="L11" i="4" s="1"/>
  <c r="J13" i="4"/>
  <c r="K13" i="4" s="1"/>
  <c r="J12" i="4"/>
  <c r="K12" i="4" s="1"/>
  <c r="G16" i="4"/>
  <c r="F16" i="4"/>
  <c r="H16" i="4" s="1"/>
  <c r="I16" i="4"/>
  <c r="J15" i="4"/>
  <c r="K15" i="4" s="1"/>
  <c r="C18" i="4"/>
  <c r="E17" i="4"/>
  <c r="H13" i="1"/>
  <c r="J13" i="1" s="1"/>
  <c r="M11" i="1"/>
  <c r="L12" i="1"/>
  <c r="G14" i="1"/>
  <c r="F14" i="1"/>
  <c r="C16" i="1"/>
  <c r="E15" i="1"/>
  <c r="K11" i="4" l="1"/>
  <c r="I17" i="4"/>
  <c r="J16" i="4"/>
  <c r="K16" i="4" s="1"/>
  <c r="F17" i="4"/>
  <c r="G17" i="4"/>
  <c r="C19" i="4"/>
  <c r="E18" i="4"/>
  <c r="L12" i="4"/>
  <c r="M11" i="4"/>
  <c r="H14" i="1"/>
  <c r="I15" i="1" s="1"/>
  <c r="I14" i="1"/>
  <c r="F15" i="1"/>
  <c r="G15" i="1"/>
  <c r="E16" i="1"/>
  <c r="C17" i="1"/>
  <c r="L13" i="1"/>
  <c r="M12" i="1"/>
  <c r="K13" i="1"/>
  <c r="H17" i="4" l="1"/>
  <c r="J17" i="4" s="1"/>
  <c r="L13" i="4"/>
  <c r="M12" i="4"/>
  <c r="G18" i="4"/>
  <c r="F18" i="4"/>
  <c r="C20" i="4"/>
  <c r="E19" i="4"/>
  <c r="J14" i="1"/>
  <c r="K14" i="1" s="1"/>
  <c r="H15" i="1"/>
  <c r="I16" i="1" s="1"/>
  <c r="G16" i="1"/>
  <c r="F16" i="1"/>
  <c r="C18" i="1"/>
  <c r="E17" i="1"/>
  <c r="M13" i="1"/>
  <c r="J15" i="1" l="1"/>
  <c r="H18" i="4"/>
  <c r="I19" i="4" s="1"/>
  <c r="I18" i="4"/>
  <c r="J18" i="4"/>
  <c r="K18" i="4" s="1"/>
  <c r="E20" i="4"/>
  <c r="C21" i="4"/>
  <c r="L14" i="4"/>
  <c r="M13" i="4"/>
  <c r="G19" i="4"/>
  <c r="F19" i="4"/>
  <c r="K17" i="4"/>
  <c r="L14" i="1"/>
  <c r="L15" i="1" s="1"/>
  <c r="H16" i="1"/>
  <c r="I17" i="1" s="1"/>
  <c r="E18" i="1"/>
  <c r="C19" i="1"/>
  <c r="F17" i="1"/>
  <c r="G17" i="1"/>
  <c r="K15" i="1"/>
  <c r="H19" i="4" l="1"/>
  <c r="J19" i="4" s="1"/>
  <c r="L15" i="4"/>
  <c r="M14" i="4"/>
  <c r="G20" i="4"/>
  <c r="F20" i="4"/>
  <c r="C22" i="4"/>
  <c r="E21" i="4"/>
  <c r="M14" i="1"/>
  <c r="J16" i="1"/>
  <c r="K16" i="1" s="1"/>
  <c r="H17" i="1"/>
  <c r="I18" i="1" s="1"/>
  <c r="G18" i="1"/>
  <c r="F18" i="1"/>
  <c r="M15" i="1"/>
  <c r="E19" i="1"/>
  <c r="C20" i="1"/>
  <c r="I20" i="4" l="1"/>
  <c r="L16" i="1"/>
  <c r="H20" i="4"/>
  <c r="J20" i="4" s="1"/>
  <c r="K20" i="4" s="1"/>
  <c r="F21" i="4"/>
  <c r="G21" i="4"/>
  <c r="K19" i="4"/>
  <c r="L16" i="4"/>
  <c r="M15" i="4"/>
  <c r="E22" i="4"/>
  <c r="J17" i="1"/>
  <c r="H18" i="1"/>
  <c r="I19" i="1" s="1"/>
  <c r="L17" i="1"/>
  <c r="M16" i="1"/>
  <c r="E20" i="1"/>
  <c r="C21" i="1"/>
  <c r="F19" i="1"/>
  <c r="G19" i="1"/>
  <c r="K17" i="1"/>
  <c r="I21" i="4" l="1"/>
  <c r="H21" i="4"/>
  <c r="I22" i="4" s="1"/>
  <c r="J21" i="4"/>
  <c r="L17" i="4"/>
  <c r="M16" i="4"/>
  <c r="G22" i="4"/>
  <c r="F22" i="4"/>
  <c r="J18" i="1"/>
  <c r="K18" i="1" s="1"/>
  <c r="H19" i="1"/>
  <c r="I20" i="1" s="1"/>
  <c r="C22" i="1"/>
  <c r="E21" i="1"/>
  <c r="M17" i="1"/>
  <c r="G20" i="1"/>
  <c r="F20" i="1"/>
  <c r="L18" i="1" l="1"/>
  <c r="H22" i="4"/>
  <c r="J22" i="4" s="1"/>
  <c r="K22" i="4" s="1"/>
  <c r="L18" i="4"/>
  <c r="M17" i="4"/>
  <c r="K21" i="4"/>
  <c r="J19" i="1"/>
  <c r="L19" i="1" s="1"/>
  <c r="H20" i="1"/>
  <c r="I21" i="1" s="1"/>
  <c r="F21" i="1"/>
  <c r="G21" i="1"/>
  <c r="E22" i="1"/>
  <c r="M18" i="1"/>
  <c r="J23" i="4" l="1"/>
  <c r="K19" i="1"/>
  <c r="J20" i="1"/>
  <c r="K20" i="1" s="1"/>
  <c r="K23" i="4"/>
  <c r="L19" i="4"/>
  <c r="M18" i="4"/>
  <c r="H21" i="1"/>
  <c r="J21" i="1" s="1"/>
  <c r="K21" i="1" s="1"/>
  <c r="L20" i="1"/>
  <c r="M19" i="1"/>
  <c r="G22" i="1"/>
  <c r="F22" i="1"/>
  <c r="L20" i="4" l="1"/>
  <c r="M19" i="4"/>
  <c r="H22" i="1"/>
  <c r="I22" i="1"/>
  <c r="L21" i="1"/>
  <c r="M20" i="1"/>
  <c r="L21" i="4" l="1"/>
  <c r="M20" i="4"/>
  <c r="J22" i="1"/>
  <c r="K22" i="1" s="1"/>
  <c r="K23" i="1" s="1"/>
  <c r="M21" i="1"/>
  <c r="J23" i="1" l="1"/>
  <c r="H4" i="6" s="1"/>
  <c r="I4" i="6" s="1"/>
  <c r="L22" i="4"/>
  <c r="M22" i="4" s="1"/>
  <c r="M21" i="4"/>
  <c r="L22" i="1"/>
  <c r="M22" i="1" s="1"/>
</calcChain>
</file>

<file path=xl/sharedStrings.xml><?xml version="1.0" encoding="utf-8"?>
<sst xmlns="http://schemas.openxmlformats.org/spreadsheetml/2006/main" count="101" uniqueCount="48">
  <si>
    <t>平均月收入（元）</t>
  </si>
  <si>
    <t>免征额</t>
    <phoneticPr fontId="1" type="noConversion"/>
  </si>
  <si>
    <t>收入扣除比例</t>
    <phoneticPr fontId="1" type="noConversion"/>
  </si>
  <si>
    <t>级数</t>
    <phoneticPr fontId="1" type="noConversion"/>
  </si>
  <si>
    <t>累计应纳税所得额区间（元）</t>
  </si>
  <si>
    <t>税率</t>
  </si>
  <si>
    <t>速算扣除数</t>
  </si>
  <si>
    <t>3%</t>
  </si>
  <si>
    <t>10%</t>
  </si>
  <si>
    <t>20%</t>
  </si>
  <si>
    <t>25%</t>
  </si>
  <si>
    <t>30%</t>
  </si>
  <si>
    <t>35%</t>
  </si>
  <si>
    <t>45%</t>
  </si>
  <si>
    <t>月份</t>
    <phoneticPr fontId="1" type="noConversion"/>
  </si>
  <si>
    <t>当月税前收入</t>
    <phoneticPr fontId="1" type="noConversion"/>
  </si>
  <si>
    <t>累计收入</t>
    <phoneticPr fontId="1" type="noConversion"/>
  </si>
  <si>
    <t>累计月份数</t>
    <phoneticPr fontId="1" type="noConversion"/>
  </si>
  <si>
    <t>累计应纳税所得额</t>
    <phoneticPr fontId="1" type="noConversion"/>
  </si>
  <si>
    <t>适用税率</t>
    <phoneticPr fontId="1" type="noConversion"/>
  </si>
  <si>
    <t>累计应纳税额</t>
    <phoneticPr fontId="1" type="noConversion"/>
  </si>
  <si>
    <t>上月累计已缴税额</t>
    <phoneticPr fontId="1" type="noConversion"/>
  </si>
  <si>
    <t>当月个税</t>
    <phoneticPr fontId="1" type="noConversion"/>
  </si>
  <si>
    <t>当月税后收入</t>
    <phoneticPr fontId="1" type="noConversion"/>
  </si>
  <si>
    <t>累计个税</t>
  </si>
  <si>
    <t>年累计税率</t>
    <phoneticPr fontId="1" type="noConversion"/>
  </si>
  <si>
    <t>1月</t>
    <phoneticPr fontId="1" type="noConversion"/>
  </si>
  <si>
    <t>2月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</si>
  <si>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</si>
  <si>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</si>
  <si>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</si>
  <si>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</si>
  <si>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</si>
  <si>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</si>
  <si>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</si>
  <si>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</si>
  <si>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</si>
  <si>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</si>
  <si>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汇总</t>
    <phoneticPr fontId="1" type="noConversion"/>
  </si>
  <si>
    <t>速算扣除数</t>
    <phoneticPr fontId="1" type="noConversion"/>
  </si>
  <si>
    <t>应退或应补税额=[(综合所得收入额-60000元-“三险一金”等专项扣除-子女教育等专项附加扣除-依法确定的其他扣除-符合条件的公益慈善事业捐赠)×适用税率-速算扣除数]-减免税额-已预缴税额</t>
    <phoneticPr fontId="1" type="noConversion"/>
  </si>
  <si>
    <t>综合所得收入额</t>
    <phoneticPr fontId="1" type="noConversion"/>
  </si>
  <si>
    <t>已预缴税额</t>
    <phoneticPr fontId="1" type="noConversion"/>
  </si>
  <si>
    <t>应退或应补税额</t>
  </si>
  <si>
    <t>应纳税所得额</t>
    <phoneticPr fontId="1" type="noConversion"/>
  </si>
  <si>
    <t>三险一金(自己填)</t>
    <phoneticPr fontId="1" type="noConversion"/>
  </si>
  <si>
    <t>专项扣除(自己填)</t>
    <phoneticPr fontId="1" type="noConversion"/>
  </si>
  <si>
    <t>基本减除费用(5000/月)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</si>
</sst>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1"/>
      <color theme="0"/>
      <name val="宋体"/>
      <family val="3"/>
      <charset val="134"/>
    </font>
    <font>
      <sz val="12"/>
      <color rgb="FF333333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23"/>
  <sheetViews>
    <sheetView tabSelected="1" workbookViewId="0">
      <selection activeCell="I4" sqref="I4"/>
    </sheetView>
  </sheetViews>
  <sheetFormatPr defaultColWidth="17.375" defaultRowHeight="13.5" x14ac:dyDescent="0.2"/>
  <cols>
    <col min="1" max="1" width="17.125" style="1" customWidth="1"/>
    <col min="2" max="2" width="13.75" style="1" customWidth="1"/>
    <col min="3" max="3" width="9.75" style="1" customWidth="1"/>
    <col min="4" max="5" width="17.25" style="1" customWidth="1"/>
    <col min="6" max="6" width="9" style="1" bestFit="1" customWidth="1"/>
    <col min="7" max="13" width="17.25" style="1" customWidth="1"/>
    <col min="14" max="16384" width="17.375" style="1"/>
  </cols>
  <sheetData>
    <row r="1" spans="1:13" ht="16.5" customHeight="1" x14ac:dyDescent="0.2">
      <c r="A1" s="19" t="s">
        <v>0</v>
      </c>
      <c r="B1" s="2">
        <f>IFERROR(AVERAGE(B11:B22),0)</f>
        <v>4000</v>
      </c>
      <c r="D1" s="19" t="s">
        <v>3</v>
      </c>
      <c r="E1" s="26" t="s">
        <v>4</v>
      </c>
      <c r="F1" s="26"/>
      <c r="G1" s="19" t="s">
        <v>5</v>
      </c>
      <c r="H1" s="19" t="s">
        <v>6</v>
      </c>
    </row>
    <row r="2" spans="1:13" ht="16.5" customHeight="1" x14ac:dyDescent="0.2">
      <c r="A2" s="19" t="s">
        <v>1</v>
      </c>
      <c r="B2" s="2">
        <v>5000</v>
      </c>
      <c r="D2" s="2">
        <v>1</v>
      </c>
      <c r="E2" s="2">
        <v>0</v>
      </c>
      <c r="F2" s="3">
        <v>36000</v>
      </c>
      <c r="G2" s="2" t="s">
        <v>7</v>
      </c>
      <c r="H2" s="2">
        <v>0</v>
      </c>
    </row>
    <row r="3" spans="1:13" ht="16.5" customHeight="1" x14ac:dyDescent="0.2">
      <c r="A3" s="19" t="s">
        <v>2</v>
      </c>
      <c r="B3" s="11">
        <v>1</v>
      </c>
      <c r="D3" s="2">
        <v>2</v>
      </c>
      <c r="E3" s="3">
        <v>36000</v>
      </c>
      <c r="F3" s="3">
        <v>144000</v>
      </c>
      <c r="G3" s="2" t="s">
        <v>8</v>
      </c>
      <c r="H3" s="2">
        <v>2520</v>
      </c>
    </row>
    <row r="4" spans="1:13" ht="16.5" customHeight="1" x14ac:dyDescent="0.2">
      <c r="D4" s="2">
        <v>3</v>
      </c>
      <c r="E4" s="3">
        <v>144000</v>
      </c>
      <c r="F4" s="3">
        <v>300000</v>
      </c>
      <c r="G4" s="2" t="s">
        <v>9</v>
      </c>
      <c r="H4" s="2">
        <v>16920</v>
      </c>
    </row>
    <row r="5" spans="1:13" ht="16.5" customHeight="1" x14ac:dyDescent="0.2">
      <c r="D5" s="2">
        <v>4</v>
      </c>
      <c r="E5" s="3">
        <v>300000</v>
      </c>
      <c r="F5" s="3">
        <v>420000</v>
      </c>
      <c r="G5" s="2" t="s">
        <v>10</v>
      </c>
      <c r="H5" s="2">
        <v>31920</v>
      </c>
    </row>
    <row r="6" spans="1:13" ht="16.5" customHeight="1" x14ac:dyDescent="0.2">
      <c r="D6" s="2">
        <v>5</v>
      </c>
      <c r="E6" s="3">
        <v>420000</v>
      </c>
      <c r="F6" s="3">
        <v>660000</v>
      </c>
      <c r="G6" s="2" t="s">
        <v>11</v>
      </c>
      <c r="H6" s="2">
        <v>52920</v>
      </c>
    </row>
    <row r="7" spans="1:13" ht="16.5" customHeight="1" x14ac:dyDescent="0.2">
      <c r="D7" s="2">
        <v>6</v>
      </c>
      <c r="E7" s="3">
        <v>660000</v>
      </c>
      <c r="F7" s="3">
        <v>960000</v>
      </c>
      <c r="G7" s="2" t="s">
        <v>12</v>
      </c>
      <c r="H7" s="2">
        <v>85920</v>
      </c>
    </row>
    <row r="8" spans="1:13" ht="16.5" customHeight="1" x14ac:dyDescent="0.2">
      <c r="D8" s="2">
        <v>7</v>
      </c>
      <c r="E8" s="3">
        <v>960000</v>
      </c>
      <c r="F8" s="2">
        <v>9999999</v>
      </c>
      <c r="G8" s="2" t="s">
        <v>13</v>
      </c>
      <c r="H8" s="2">
        <v>181920</v>
      </c>
    </row>
    <row r="9" spans="1:13" ht="14.25" thickBot="1" x14ac:dyDescent="0.25"/>
    <row r="10" spans="1:13" ht="29.25" customHeight="1" thickBot="1" x14ac:dyDescent="0.25">
      <c r="A10" s="17" t="s">
        <v>14</v>
      </c>
      <c r="B10" s="15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6</v>
      </c>
      <c r="H10" s="15" t="s">
        <v>20</v>
      </c>
      <c r="I10" s="15" t="s">
        <v>21</v>
      </c>
      <c r="J10" s="15" t="s">
        <v>22</v>
      </c>
      <c r="K10" s="15" t="s">
        <v>23</v>
      </c>
      <c r="L10" s="15" t="s">
        <v>24</v>
      </c>
      <c r="M10" s="23" t="s">
        <v>25</v>
      </c>
    </row>
    <row r="11" spans="1:13" ht="24" customHeight="1" x14ac:dyDescent="0.2">
      <c r="A11" s="8" t="s">
        <v>26</v>
      </c>
      <c r="B11" s="24">
        <v>4000</v>
      </c>
      <c r="C11" s="9">
        <f>B11</f>
        <v>4000</v>
      </c>
      <c r="D11" s="9">
        <f>IF(B11&gt;0,1,0)</f>
        <v>1</v>
      </c>
      <c r="E11" s="9">
        <f>C11*正常薪金!$B$3-正常薪金!$B$2*D11</f>
        <v>-1000</v>
      </c>
      <c r="F11" s="9">
        <f>IF(E11&lt;=0,0,LOOKUP(E11,正常薪金!$E$2:'正常薪金'!$E$8,正常薪金!$G$2:'正常薪金'!$G$8))</f>
        <v>0</v>
      </c>
      <c r="G11" s="9">
        <f>IF(E11&lt;=0,0,LOOKUP(E11,正常薪金!$E$2:'正常薪金'!$E$8,正常薪金!$H$2:'正常薪金'!$H$8))</f>
        <v>0</v>
      </c>
      <c r="H11" s="9">
        <f t="shared" ref="H11:H22" si="0">MAX(E11*F11-G11,0)</f>
        <v>0</v>
      </c>
      <c r="I11" s="9">
        <v>0</v>
      </c>
      <c r="J11" s="9">
        <f t="shared" ref="J11:J22" si="1">IF(B11&gt;0,MAX(H11-I11,0),0)</f>
        <v>0</v>
      </c>
      <c r="K11" s="9">
        <f t="shared" ref="K11:K22" si="2">B11-J11</f>
        <v>4000</v>
      </c>
      <c r="L11" s="9">
        <f>J11</f>
        <v>0</v>
      </c>
      <c r="M11" s="10">
        <f t="shared" ref="M11:M22" si="3">ROUND(IF(C11&gt;0,L11/C11,0),4)</f>
        <v>0</v>
      </c>
    </row>
    <row r="12" spans="1:13" ht="24" customHeight="1" x14ac:dyDescent="0.2">
      <c r="A12" s="4" t="s">
        <v>27</v>
      </c>
      <c r="B12" s="24">
        <v>4000</v>
      </c>
      <c r="C12" s="2">
        <f t="shared" ref="C12:C22" si="4">C11+B12</f>
        <v>8000</v>
      </c>
      <c r="D12" s="2">
        <f t="shared" ref="D12:D22" si="5">IF(B12&gt;0,D11+1,IF(B12=0,0,D11))</f>
        <v>2</v>
      </c>
      <c r="E12" s="2">
        <f>C12*正常薪金!$B$3-正常薪金!$B$2*D12</f>
        <v>-2000</v>
      </c>
      <c r="F12" s="2">
        <f>IF(E12&lt;=0,0,LOOKUP(E12,正常薪金!$E$2:'正常薪金'!$E$8,正常薪金!$G$2:'正常薪金'!$G$8))</f>
        <v>0</v>
      </c>
      <c r="G12" s="2">
        <f>IF(E12&lt;=0,0,LOOKUP(E12,正常薪金!$E$2:'正常薪金'!$E$8,正常薪金!$H$2:'正常薪金'!$H$8))</f>
        <v>0</v>
      </c>
      <c r="H12" s="2">
        <f t="shared" si="0"/>
        <v>0</v>
      </c>
      <c r="I12" s="2">
        <f t="shared" ref="I12:I22" si="6">H11</f>
        <v>0</v>
      </c>
      <c r="J12" s="9">
        <f t="shared" si="1"/>
        <v>0</v>
      </c>
      <c r="K12" s="2">
        <f t="shared" si="2"/>
        <v>4000</v>
      </c>
      <c r="L12" s="2">
        <f t="shared" ref="L12:L22" si="7">L11+J12</f>
        <v>0</v>
      </c>
      <c r="M12" s="10">
        <f t="shared" si="3"/>
        <v>0</v>
      </c>
    </row>
    <row r="13" spans="1:13" ht="24" customHeight="1" x14ac:dyDescent="0.2">
      <c r="A13" s="4" t="s">
        <v>28</v>
      </c>
      <c r="B13" s="24">
        <v>4000</v>
      </c>
      <c r="C13" s="2">
        <f t="shared" si="4"/>
        <v>12000</v>
      </c>
      <c r="D13" s="2">
        <f t="shared" si="5"/>
        <v>3</v>
      </c>
      <c r="E13" s="2">
        <f>C13*正常薪金!$B$3-正常薪金!$B$2*D13</f>
        <v>-3000</v>
      </c>
      <c r="F13" s="2">
        <f>IF(E13&lt;=0,0,LOOKUP(E13,正常薪金!$E$2:'正常薪金'!$E$8,正常薪金!$G$2:'正常薪金'!$G$8))</f>
        <v>0</v>
      </c>
      <c r="G13" s="2">
        <f>IF(E13&lt;=0,0,LOOKUP(E13,正常薪金!$E$2:'正常薪金'!$E$8,正常薪金!$H$2:'正常薪金'!$H$8))</f>
        <v>0</v>
      </c>
      <c r="H13" s="2">
        <f t="shared" si="0"/>
        <v>0</v>
      </c>
      <c r="I13" s="2">
        <f t="shared" si="6"/>
        <v>0</v>
      </c>
      <c r="J13" s="9">
        <f t="shared" si="1"/>
        <v>0</v>
      </c>
      <c r="K13" s="2">
        <f t="shared" si="2"/>
        <v>4000</v>
      </c>
      <c r="L13" s="2">
        <f t="shared" si="7"/>
        <v>0</v>
      </c>
      <c r="M13" s="10">
        <f t="shared" si="3"/>
        <v>0</v>
      </c>
    </row>
    <row r="14" spans="1:13" ht="24" customHeight="1" x14ac:dyDescent="0.2">
      <c r="A14" s="4" t="s">
        <v>29</v>
      </c>
      <c r="B14" s="24">
        <v>4000</v>
      </c>
      <c r="C14" s="2">
        <f t="shared" si="4"/>
        <v>16000</v>
      </c>
      <c r="D14" s="2">
        <f t="shared" si="5"/>
        <v>4</v>
      </c>
      <c r="E14" s="2">
        <f>C14*正常薪金!$B$3-正常薪金!$B$2*D14</f>
        <v>-4000</v>
      </c>
      <c r="F14" s="2">
        <f>IF(E14&lt;=0,0,LOOKUP(E14,正常薪金!$E$2:'正常薪金'!$E$8,正常薪金!$G$2:'正常薪金'!$G$8))</f>
        <v>0</v>
      </c>
      <c r="G14" s="2">
        <f>IF(E14&lt;=0,0,LOOKUP(E14,正常薪金!$E$2:'正常薪金'!$E$8,正常薪金!$H$2:'正常薪金'!$H$8))</f>
        <v>0</v>
      </c>
      <c r="H14" s="2">
        <f t="shared" si="0"/>
        <v>0</v>
      </c>
      <c r="I14" s="2">
        <f t="shared" si="6"/>
        <v>0</v>
      </c>
      <c r="J14" s="9">
        <f t="shared" si="1"/>
        <v>0</v>
      </c>
      <c r="K14" s="2">
        <f t="shared" si="2"/>
        <v>4000</v>
      </c>
      <c r="L14" s="2">
        <f t="shared" si="7"/>
        <v>0</v>
      </c>
      <c r="M14" s="10">
        <f t="shared" si="3"/>
        <v>0</v>
      </c>
    </row>
    <row r="15" spans="1:13" ht="24" customHeight="1" x14ac:dyDescent="0.2">
      <c r="A15" s="4" t="s">
        <v>30</v>
      </c>
      <c r="B15" s="24">
        <v>4000</v>
      </c>
      <c r="C15" s="2">
        <f t="shared" si="4"/>
        <v>20000</v>
      </c>
      <c r="D15" s="2">
        <f t="shared" si="5"/>
        <v>5</v>
      </c>
      <c r="E15" s="2">
        <f>C15*正常薪金!$B$3-正常薪金!$B$2*D15</f>
        <v>-5000</v>
      </c>
      <c r="F15" s="2">
        <f>IF(E15&lt;=0,0,LOOKUP(E15,正常薪金!$E$2:'正常薪金'!$E$8,正常薪金!$G$2:'正常薪金'!$G$8))</f>
        <v>0</v>
      </c>
      <c r="G15" s="2">
        <f>IF(E15&lt;=0,0,LOOKUP(E15,正常薪金!$E$2:'正常薪金'!$E$8,正常薪金!$H$2:'正常薪金'!$H$8))</f>
        <v>0</v>
      </c>
      <c r="H15" s="2">
        <f t="shared" si="0"/>
        <v>0</v>
      </c>
      <c r="I15" s="2">
        <f t="shared" si="6"/>
        <v>0</v>
      </c>
      <c r="J15" s="9">
        <f t="shared" si="1"/>
        <v>0</v>
      </c>
      <c r="K15" s="2">
        <f t="shared" si="2"/>
        <v>4000</v>
      </c>
      <c r="L15" s="2">
        <f t="shared" si="7"/>
        <v>0</v>
      </c>
      <c r="M15" s="10">
        <f t="shared" si="3"/>
        <v>0</v>
      </c>
    </row>
    <row r="16" spans="1:13" ht="24" customHeight="1" x14ac:dyDescent="0.2">
      <c r="A16" s="4" t="s">
        <v>31</v>
      </c>
      <c r="B16" s="24">
        <v>4000</v>
      </c>
      <c r="C16" s="2">
        <f t="shared" si="4"/>
        <v>24000</v>
      </c>
      <c r="D16" s="2">
        <f t="shared" si="5"/>
        <v>6</v>
      </c>
      <c r="E16" s="2">
        <f>C16*正常薪金!$B$3-正常薪金!$B$2*D16</f>
        <v>-6000</v>
      </c>
      <c r="F16" s="2">
        <f>IF(E16&lt;=0,0,LOOKUP(E16,正常薪金!$E$2:'正常薪金'!$E$8,正常薪金!$G$2:'正常薪金'!$G$8))</f>
        <v>0</v>
      </c>
      <c r="G16" s="2">
        <f>IF(E16&lt;=0,0,LOOKUP(E16,正常薪金!$E$2:'正常薪金'!$E$8,正常薪金!$H$2:'正常薪金'!$H$8))</f>
        <v>0</v>
      </c>
      <c r="H16" s="2">
        <f t="shared" si="0"/>
        <v>0</v>
      </c>
      <c r="I16" s="2">
        <f t="shared" si="6"/>
        <v>0</v>
      </c>
      <c r="J16" s="9">
        <f t="shared" si="1"/>
        <v>0</v>
      </c>
      <c r="K16" s="2">
        <f t="shared" si="2"/>
        <v>4000</v>
      </c>
      <c r="L16" s="2">
        <f t="shared" si="7"/>
        <v>0</v>
      </c>
      <c r="M16" s="10">
        <f t="shared" si="3"/>
        <v>0</v>
      </c>
    </row>
    <row r="17" spans="1:13" ht="24" customHeight="1" x14ac:dyDescent="0.2">
      <c r="A17" s="4" t="s">
        <v>32</v>
      </c>
      <c r="B17" s="24">
        <v>4000</v>
      </c>
      <c r="C17" s="2">
        <f t="shared" si="4"/>
        <v>28000</v>
      </c>
      <c r="D17" s="2">
        <f t="shared" si="5"/>
        <v>7</v>
      </c>
      <c r="E17" s="2">
        <f>C17*正常薪金!$B$3-正常薪金!$B$2*D17</f>
        <v>-7000</v>
      </c>
      <c r="F17" s="2">
        <f>IF(E17&lt;=0,0,LOOKUP(E17,正常薪金!$E$2:'正常薪金'!$E$8,正常薪金!$G$2:'正常薪金'!$G$8))</f>
        <v>0</v>
      </c>
      <c r="G17" s="2">
        <f>IF(E17&lt;=0,0,LOOKUP(E17,正常薪金!$E$2:'正常薪金'!$E$8,正常薪金!$H$2:'正常薪金'!$H$8))</f>
        <v>0</v>
      </c>
      <c r="H17" s="2">
        <f t="shared" si="0"/>
        <v>0</v>
      </c>
      <c r="I17" s="2">
        <f t="shared" si="6"/>
        <v>0</v>
      </c>
      <c r="J17" s="9">
        <f t="shared" si="1"/>
        <v>0</v>
      </c>
      <c r="K17" s="2">
        <f t="shared" si="2"/>
        <v>4000</v>
      </c>
      <c r="L17" s="2">
        <f t="shared" si="7"/>
        <v>0</v>
      </c>
      <c r="M17" s="10">
        <f t="shared" si="3"/>
        <v>0</v>
      </c>
    </row>
    <row r="18" spans="1:13" ht="24" customHeight="1" x14ac:dyDescent="0.2">
      <c r="A18" s="4" t="s">
        <v>33</v>
      </c>
      <c r="B18" s="24">
        <v>4000</v>
      </c>
      <c r="C18" s="2">
        <f t="shared" si="4"/>
        <v>32000</v>
      </c>
      <c r="D18" s="2">
        <f t="shared" si="5"/>
        <v>8</v>
      </c>
      <c r="E18" s="2">
        <f>C18*正常薪金!$B$3-正常薪金!$B$2*D18</f>
        <v>-8000</v>
      </c>
      <c r="F18" s="2">
        <f>IF(E18&lt;=0,0,LOOKUP(E18,正常薪金!$E$2:'正常薪金'!$E$8,正常薪金!$G$2:'正常薪金'!$G$8))</f>
        <v>0</v>
      </c>
      <c r="G18" s="2">
        <f>IF(E18&lt;=0,0,LOOKUP(E18,正常薪金!$E$2:'正常薪金'!$E$8,正常薪金!$H$2:'正常薪金'!$H$8))</f>
        <v>0</v>
      </c>
      <c r="H18" s="2">
        <f t="shared" si="0"/>
        <v>0</v>
      </c>
      <c r="I18" s="2">
        <f t="shared" si="6"/>
        <v>0</v>
      </c>
      <c r="J18" s="9">
        <f t="shared" si="1"/>
        <v>0</v>
      </c>
      <c r="K18" s="2">
        <f t="shared" si="2"/>
        <v>4000</v>
      </c>
      <c r="L18" s="2">
        <f t="shared" si="7"/>
        <v>0</v>
      </c>
      <c r="M18" s="10">
        <f t="shared" si="3"/>
        <v>0</v>
      </c>
    </row>
    <row r="19" spans="1:13" ht="24" customHeight="1" x14ac:dyDescent="0.2">
      <c r="A19" s="4" t="s">
        <v>34</v>
      </c>
      <c r="B19" s="24">
        <v>4000</v>
      </c>
      <c r="C19" s="2">
        <f t="shared" si="4"/>
        <v>36000</v>
      </c>
      <c r="D19" s="2">
        <f t="shared" si="5"/>
        <v>9</v>
      </c>
      <c r="E19" s="2">
        <f>C19*正常薪金!$B$3-正常薪金!$B$2*D19</f>
        <v>-9000</v>
      </c>
      <c r="F19" s="2">
        <f>IF(E19&lt;=0,0,LOOKUP(E19,正常薪金!$E$2:'正常薪金'!$E$8,正常薪金!$G$2:'正常薪金'!$G$8))</f>
        <v>0</v>
      </c>
      <c r="G19" s="2">
        <f>IF(E19&lt;=0,0,LOOKUP(E19,正常薪金!$E$2:'正常薪金'!$E$8,正常薪金!$H$2:'正常薪金'!$H$8))</f>
        <v>0</v>
      </c>
      <c r="H19" s="2">
        <f t="shared" si="0"/>
        <v>0</v>
      </c>
      <c r="I19" s="2">
        <f t="shared" si="6"/>
        <v>0</v>
      </c>
      <c r="J19" s="9">
        <f t="shared" si="1"/>
        <v>0</v>
      </c>
      <c r="K19" s="2">
        <f t="shared" si="2"/>
        <v>4000</v>
      </c>
      <c r="L19" s="2">
        <f t="shared" si="7"/>
        <v>0</v>
      </c>
      <c r="M19" s="10">
        <f t="shared" si="3"/>
        <v>0</v>
      </c>
    </row>
    <row r="20" spans="1:13" ht="24" customHeight="1" x14ac:dyDescent="0.2">
      <c r="A20" s="4" t="s">
        <v>35</v>
      </c>
      <c r="B20" s="24">
        <v>4000</v>
      </c>
      <c r="C20" s="2">
        <f t="shared" si="4"/>
        <v>40000</v>
      </c>
      <c r="D20" s="2">
        <f t="shared" si="5"/>
        <v>10</v>
      </c>
      <c r="E20" s="2">
        <f>C20*正常薪金!$B$3-正常薪金!$B$2*D20</f>
        <v>-10000</v>
      </c>
      <c r="F20" s="2">
        <f>IF(E20&lt;=0,0,LOOKUP(E20,正常薪金!$E$2:'正常薪金'!$E$8,正常薪金!$G$2:'正常薪金'!$G$8))</f>
        <v>0</v>
      </c>
      <c r="G20" s="2">
        <f>IF(E20&lt;=0,0,LOOKUP(E20,正常薪金!$E$2:'正常薪金'!$E$8,正常薪金!$H$2:'正常薪金'!$H$8))</f>
        <v>0</v>
      </c>
      <c r="H20" s="2">
        <f t="shared" si="0"/>
        <v>0</v>
      </c>
      <c r="I20" s="2">
        <f t="shared" si="6"/>
        <v>0</v>
      </c>
      <c r="J20" s="9">
        <f t="shared" si="1"/>
        <v>0</v>
      </c>
      <c r="K20" s="2">
        <f t="shared" si="2"/>
        <v>4000</v>
      </c>
      <c r="L20" s="2">
        <f t="shared" si="7"/>
        <v>0</v>
      </c>
      <c r="M20" s="10">
        <f t="shared" si="3"/>
        <v>0</v>
      </c>
    </row>
    <row r="21" spans="1:13" ht="24" customHeight="1" x14ac:dyDescent="0.2">
      <c r="A21" s="4" t="s">
        <v>36</v>
      </c>
      <c r="B21" s="24">
        <v>4000</v>
      </c>
      <c r="C21" s="2">
        <f t="shared" si="4"/>
        <v>44000</v>
      </c>
      <c r="D21" s="2">
        <f t="shared" si="5"/>
        <v>11</v>
      </c>
      <c r="E21" s="2">
        <f>C21*正常薪金!$B$3-正常薪金!$B$2*D21</f>
        <v>-11000</v>
      </c>
      <c r="F21" s="2">
        <f>IF(E21&lt;=0,0,LOOKUP(E21,正常薪金!$E$2:'正常薪金'!$E$8,正常薪金!$G$2:'正常薪金'!$G$8))</f>
        <v>0</v>
      </c>
      <c r="G21" s="2">
        <f>IF(E21&lt;=0,0,LOOKUP(E21,正常薪金!$E$2:'正常薪金'!$E$8,正常薪金!$H$2:'正常薪金'!$H$8))</f>
        <v>0</v>
      </c>
      <c r="H21" s="2">
        <f t="shared" si="0"/>
        <v>0</v>
      </c>
      <c r="I21" s="2">
        <f t="shared" si="6"/>
        <v>0</v>
      </c>
      <c r="J21" s="9">
        <f t="shared" si="1"/>
        <v>0</v>
      </c>
      <c r="K21" s="2">
        <f t="shared" si="2"/>
        <v>4000</v>
      </c>
      <c r="L21" s="2">
        <f t="shared" si="7"/>
        <v>0</v>
      </c>
      <c r="M21" s="10">
        <f t="shared" si="3"/>
        <v>0</v>
      </c>
    </row>
    <row r="22" spans="1:13" ht="24" customHeight="1" x14ac:dyDescent="0.2">
      <c r="A22" s="4" t="s">
        <v>37</v>
      </c>
      <c r="B22" s="24">
        <v>4000</v>
      </c>
      <c r="C22" s="2">
        <f t="shared" si="4"/>
        <v>48000</v>
      </c>
      <c r="D22" s="2">
        <f t="shared" si="5"/>
        <v>12</v>
      </c>
      <c r="E22" s="2">
        <f>C22*正常薪金!$B$3-正常薪金!$B$2*D22</f>
        <v>-12000</v>
      </c>
      <c r="F22" s="2">
        <f>IF(E22&lt;=0,0,LOOKUP(E22,正常薪金!$E$2:'正常薪金'!$E$8,正常薪金!$G$2:'正常薪金'!$G$8))</f>
        <v>0</v>
      </c>
      <c r="G22" s="2">
        <f>IF(E22&lt;=0,0,LOOKUP(E22,正常薪金!$E$2:'正常薪金'!$E$8,正常薪金!$H$2:'正常薪金'!$H$8))</f>
        <v>0</v>
      </c>
      <c r="H22" s="2">
        <f t="shared" si="0"/>
        <v>0</v>
      </c>
      <c r="I22" s="2">
        <f t="shared" si="6"/>
        <v>0</v>
      </c>
      <c r="J22" s="9">
        <f t="shared" si="1"/>
        <v>0</v>
      </c>
      <c r="K22" s="2">
        <f t="shared" si="2"/>
        <v>4000</v>
      </c>
      <c r="L22" s="2">
        <f t="shared" si="7"/>
        <v>0</v>
      </c>
      <c r="M22" s="10">
        <f t="shared" si="3"/>
        <v>0</v>
      </c>
    </row>
    <row r="23" spans="1:13" ht="24" customHeight="1" thickBot="1" x14ac:dyDescent="0.25">
      <c r="A23" s="5" t="s">
        <v>38</v>
      </c>
      <c r="B23" s="6">
        <f>SUM(B11:B22)</f>
        <v>48000</v>
      </c>
      <c r="C23" s="6"/>
      <c r="D23" s="6"/>
      <c r="E23" s="6"/>
      <c r="F23" s="6"/>
      <c r="G23" s="6"/>
      <c r="H23" s="6"/>
      <c r="I23" s="6"/>
      <c r="J23" s="6">
        <f>SUM(J11:J22)</f>
        <v>0</v>
      </c>
      <c r="K23" s="6">
        <f>SUM(K11:K22)</f>
        <v>48000</v>
      </c>
      <c r="L23" s="6"/>
      <c r="M23" s="7"/>
    </row>
  </sheetData>
  <protectedRanges>
    <protectedRange sqref="B11:B22" name="区域1"/>
  </protectedRanges>
  <mergeCells count="1">
    <mergeCell ref="E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AD25-BF5A-4C5E-862D-5E16D1E83E39}">
  <sheetPr codeName="Sheet2">
    <tabColor theme="8"/>
  </sheetPr>
  <dimension ref="A1:M23"/>
  <sheetViews>
    <sheetView workbookViewId="0">
      <selection activeCell="K7" sqref="K7"/>
    </sheetView>
  </sheetViews>
  <sheetFormatPr defaultColWidth="17.375" defaultRowHeight="13.5" x14ac:dyDescent="0.2"/>
  <cols>
    <col min="1" max="1" width="17.125" style="1" customWidth="1"/>
    <col min="2" max="2" width="13.75" style="1" customWidth="1"/>
    <col min="3" max="3" width="9.75" style="1" customWidth="1"/>
    <col min="4" max="5" width="17.25" style="1" customWidth="1"/>
    <col min="6" max="6" width="9" style="1" bestFit="1" customWidth="1"/>
    <col min="7" max="13" width="17.25" style="1" customWidth="1"/>
    <col min="14" max="16384" width="17.375" style="1"/>
  </cols>
  <sheetData>
    <row r="1" spans="1:13" ht="16.5" customHeight="1" x14ac:dyDescent="0.2">
      <c r="A1" s="12" t="s">
        <v>0</v>
      </c>
      <c r="B1" s="2">
        <f>IFERROR(AVERAGE(B11:B22),0)</f>
        <v>8000</v>
      </c>
      <c r="D1" s="12" t="s">
        <v>3</v>
      </c>
      <c r="E1" s="27" t="s">
        <v>4</v>
      </c>
      <c r="F1" s="27"/>
      <c r="G1" s="12" t="s">
        <v>5</v>
      </c>
      <c r="H1" s="12" t="s">
        <v>6</v>
      </c>
    </row>
    <row r="2" spans="1:13" ht="16.5" customHeight="1" x14ac:dyDescent="0.2">
      <c r="A2" s="12" t="s">
        <v>1</v>
      </c>
      <c r="B2" s="2">
        <v>5000</v>
      </c>
      <c r="D2" s="2">
        <v>1</v>
      </c>
      <c r="E2" s="2">
        <v>0</v>
      </c>
      <c r="F2" s="3">
        <v>36000</v>
      </c>
      <c r="G2" s="2" t="s">
        <v>7</v>
      </c>
      <c r="H2" s="2">
        <v>0</v>
      </c>
    </row>
    <row r="3" spans="1:13" ht="16.5" customHeight="1" x14ac:dyDescent="0.2">
      <c r="A3" s="12" t="s">
        <v>2</v>
      </c>
      <c r="B3" s="11">
        <v>0.8</v>
      </c>
      <c r="D3" s="2">
        <v>2</v>
      </c>
      <c r="E3" s="3">
        <v>36000</v>
      </c>
      <c r="F3" s="3">
        <v>144000</v>
      </c>
      <c r="G3" s="2" t="s">
        <v>8</v>
      </c>
      <c r="H3" s="2">
        <v>2520</v>
      </c>
    </row>
    <row r="4" spans="1:13" ht="16.5" customHeight="1" x14ac:dyDescent="0.2">
      <c r="D4" s="2">
        <v>3</v>
      </c>
      <c r="E4" s="3">
        <v>144000</v>
      </c>
      <c r="F4" s="3">
        <v>300000</v>
      </c>
      <c r="G4" s="2" t="s">
        <v>9</v>
      </c>
      <c r="H4" s="2">
        <v>16920</v>
      </c>
    </row>
    <row r="5" spans="1:13" ht="16.5" customHeight="1" x14ac:dyDescent="0.2">
      <c r="D5" s="2">
        <v>4</v>
      </c>
      <c r="E5" s="3">
        <v>300000</v>
      </c>
      <c r="F5" s="3">
        <v>420000</v>
      </c>
      <c r="G5" s="2" t="s">
        <v>10</v>
      </c>
      <c r="H5" s="2">
        <v>31920</v>
      </c>
    </row>
    <row r="6" spans="1:13" ht="16.5" customHeight="1" x14ac:dyDescent="0.2">
      <c r="D6" s="2">
        <v>5</v>
      </c>
      <c r="E6" s="3">
        <v>420000</v>
      </c>
      <c r="F6" s="3">
        <v>660000</v>
      </c>
      <c r="G6" s="2" t="s">
        <v>11</v>
      </c>
      <c r="H6" s="2">
        <v>52920</v>
      </c>
    </row>
    <row r="7" spans="1:13" ht="16.5" customHeight="1" x14ac:dyDescent="0.2">
      <c r="D7" s="2">
        <v>6</v>
      </c>
      <c r="E7" s="3">
        <v>660000</v>
      </c>
      <c r="F7" s="3">
        <v>960000</v>
      </c>
      <c r="G7" s="2" t="s">
        <v>12</v>
      </c>
      <c r="H7" s="2">
        <v>85920</v>
      </c>
    </row>
    <row r="8" spans="1:13" ht="16.5" customHeight="1" x14ac:dyDescent="0.2">
      <c r="D8" s="2">
        <v>7</v>
      </c>
      <c r="E8" s="3">
        <v>960000</v>
      </c>
      <c r="F8" s="2">
        <v>9999999</v>
      </c>
      <c r="G8" s="2" t="s">
        <v>13</v>
      </c>
      <c r="H8" s="2">
        <v>181920</v>
      </c>
    </row>
    <row r="9" spans="1:13" ht="14.25" thickBot="1" x14ac:dyDescent="0.25"/>
    <row r="10" spans="1:13" ht="29.25" customHeight="1" thickBot="1" x14ac:dyDescent="0.25">
      <c r="A10" s="13" t="s">
        <v>14</v>
      </c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6</v>
      </c>
      <c r="H10" s="14" t="s">
        <v>20</v>
      </c>
      <c r="I10" s="14" t="s">
        <v>21</v>
      </c>
      <c r="J10" s="14" t="s">
        <v>22</v>
      </c>
      <c r="K10" s="14" t="s">
        <v>23</v>
      </c>
      <c r="L10" s="14" t="s">
        <v>24</v>
      </c>
      <c r="M10" s="16" t="s">
        <v>25</v>
      </c>
    </row>
    <row r="11" spans="1:13" ht="24" customHeight="1" x14ac:dyDescent="0.2">
      <c r="A11" s="8" t="s">
        <v>26</v>
      </c>
      <c r="B11" s="18">
        <v>8000</v>
      </c>
      <c r="C11" s="9">
        <f>B11</f>
        <v>8000</v>
      </c>
      <c r="D11" s="9">
        <f>IF(B11&gt;0,1,0)</f>
        <v>1</v>
      </c>
      <c r="E11" s="9">
        <f>C11*连续劳务!$B$3-连续劳务!$B$2*D11</f>
        <v>1400</v>
      </c>
      <c r="F11" s="9" t="str">
        <f>IF(E11&lt;=0,0,LOOKUP(E11,连续劳务!$E$2:'连续劳务'!$E$8,连续劳务!$G$2:'连续劳务'!$G$8))</f>
        <v>3%</v>
      </c>
      <c r="G11" s="9">
        <f>IF(E11&lt;=0,0,LOOKUP(E11,连续劳务!$E$2:'连续劳务'!$E$8,连续劳务!$H$2:'连续劳务'!$H$8))</f>
        <v>0</v>
      </c>
      <c r="H11" s="9">
        <f t="shared" ref="H11:H22" si="0">MAX(E11*F11-G11,0)</f>
        <v>42</v>
      </c>
      <c r="I11" s="9">
        <v>0</v>
      </c>
      <c r="J11" s="9">
        <f t="shared" ref="J11:J22" si="1">IF(B11&gt;0,MAX(H11-I11,0),0)</f>
        <v>42</v>
      </c>
      <c r="K11" s="9">
        <f t="shared" ref="K11:K22" si="2">B11-J11</f>
        <v>7958</v>
      </c>
      <c r="L11" s="9">
        <f>J11</f>
        <v>42</v>
      </c>
      <c r="M11" s="10">
        <f t="shared" ref="M11:M22" si="3">ROUND(IF(C11&gt;0,L11/C11,0),4)</f>
        <v>5.3E-3</v>
      </c>
    </row>
    <row r="12" spans="1:13" ht="24" customHeight="1" x14ac:dyDescent="0.2">
      <c r="A12" s="4" t="s">
        <v>27</v>
      </c>
      <c r="B12" s="18">
        <v>8000</v>
      </c>
      <c r="C12" s="2">
        <f t="shared" ref="C12:C22" si="4">C11+B12</f>
        <v>16000</v>
      </c>
      <c r="D12" s="2">
        <f t="shared" ref="D12:D22" si="5">IF(B12&gt;0,D11+1,IF(B12=0,0,D11))</f>
        <v>2</v>
      </c>
      <c r="E12" s="2">
        <f>C12*连续劳务!$B$3-连续劳务!$B$2*D12</f>
        <v>2800</v>
      </c>
      <c r="F12" s="2" t="str">
        <f>IF(E12&lt;=0,0,LOOKUP(E12,连续劳务!$E$2:'连续劳务'!$E$8,连续劳务!$G$2:'连续劳务'!$G$8))</f>
        <v>3%</v>
      </c>
      <c r="G12" s="2">
        <f>IF(E12&lt;=0,0,LOOKUP(E12,连续劳务!$E$2:'连续劳务'!$E$8,连续劳务!$H$2:'连续劳务'!$H$8))</f>
        <v>0</v>
      </c>
      <c r="H12" s="2">
        <f t="shared" si="0"/>
        <v>84</v>
      </c>
      <c r="I12" s="2">
        <f t="shared" ref="I12:I22" si="6">H11</f>
        <v>42</v>
      </c>
      <c r="J12" s="9">
        <f t="shared" si="1"/>
        <v>42</v>
      </c>
      <c r="K12" s="2">
        <f t="shared" si="2"/>
        <v>7958</v>
      </c>
      <c r="L12" s="2">
        <f t="shared" ref="L12:L22" si="7">L11+J12</f>
        <v>84</v>
      </c>
      <c r="M12" s="10">
        <f t="shared" si="3"/>
        <v>5.3E-3</v>
      </c>
    </row>
    <row r="13" spans="1:13" ht="24" customHeight="1" x14ac:dyDescent="0.2">
      <c r="A13" s="4" t="s">
        <v>28</v>
      </c>
      <c r="B13" s="18">
        <v>8000</v>
      </c>
      <c r="C13" s="2">
        <f t="shared" si="4"/>
        <v>24000</v>
      </c>
      <c r="D13" s="2">
        <f t="shared" si="5"/>
        <v>3</v>
      </c>
      <c r="E13" s="2">
        <f>C13*连续劳务!$B$3-连续劳务!$B$2*D13</f>
        <v>4200</v>
      </c>
      <c r="F13" s="2" t="str">
        <f>IF(E13&lt;=0,0,LOOKUP(E13,连续劳务!$E$2:'连续劳务'!$E$8,连续劳务!$G$2:'连续劳务'!$G$8))</f>
        <v>3%</v>
      </c>
      <c r="G13" s="2">
        <f>IF(E13&lt;=0,0,LOOKUP(E13,连续劳务!$E$2:'连续劳务'!$E$8,连续劳务!$H$2:'连续劳务'!$H$8))</f>
        <v>0</v>
      </c>
      <c r="H13" s="2">
        <f t="shared" si="0"/>
        <v>126</v>
      </c>
      <c r="I13" s="2">
        <f t="shared" si="6"/>
        <v>84</v>
      </c>
      <c r="J13" s="9">
        <f t="shared" si="1"/>
        <v>42</v>
      </c>
      <c r="K13" s="2">
        <f t="shared" si="2"/>
        <v>7958</v>
      </c>
      <c r="L13" s="2">
        <f t="shared" si="7"/>
        <v>126</v>
      </c>
      <c r="M13" s="10">
        <f t="shared" si="3"/>
        <v>5.3E-3</v>
      </c>
    </row>
    <row r="14" spans="1:13" ht="24" customHeight="1" x14ac:dyDescent="0.2">
      <c r="A14" s="4" t="s">
        <v>29</v>
      </c>
      <c r="B14" s="18">
        <v>8000</v>
      </c>
      <c r="C14" s="2">
        <f t="shared" si="4"/>
        <v>32000</v>
      </c>
      <c r="D14" s="2">
        <f t="shared" si="5"/>
        <v>4</v>
      </c>
      <c r="E14" s="2">
        <f>C14*连续劳务!$B$3-连续劳务!$B$2*D14</f>
        <v>5600</v>
      </c>
      <c r="F14" s="2" t="str">
        <f>IF(E14&lt;=0,0,LOOKUP(E14,连续劳务!$E$2:'连续劳务'!$E$8,连续劳务!$G$2:'连续劳务'!$G$8))</f>
        <v>3%</v>
      </c>
      <c r="G14" s="2">
        <f>IF(E14&lt;=0,0,LOOKUP(E14,连续劳务!$E$2:'连续劳务'!$E$8,连续劳务!$H$2:'连续劳务'!$H$8))</f>
        <v>0</v>
      </c>
      <c r="H14" s="2">
        <f t="shared" si="0"/>
        <v>168</v>
      </c>
      <c r="I14" s="2">
        <f t="shared" si="6"/>
        <v>126</v>
      </c>
      <c r="J14" s="9">
        <f t="shared" si="1"/>
        <v>42</v>
      </c>
      <c r="K14" s="2">
        <f t="shared" si="2"/>
        <v>7958</v>
      </c>
      <c r="L14" s="2">
        <f t="shared" si="7"/>
        <v>168</v>
      </c>
      <c r="M14" s="10">
        <f t="shared" si="3"/>
        <v>5.3E-3</v>
      </c>
    </row>
    <row r="15" spans="1:13" ht="24" customHeight="1" x14ac:dyDescent="0.2">
      <c r="A15" s="4" t="s">
        <v>30</v>
      </c>
      <c r="B15" s="18">
        <v>8000</v>
      </c>
      <c r="C15" s="2">
        <f t="shared" si="4"/>
        <v>40000</v>
      </c>
      <c r="D15" s="2">
        <f t="shared" si="5"/>
        <v>5</v>
      </c>
      <c r="E15" s="2">
        <f>C15*连续劳务!$B$3-连续劳务!$B$2*D15</f>
        <v>7000</v>
      </c>
      <c r="F15" s="2" t="str">
        <f>IF(E15&lt;=0,0,LOOKUP(E15,连续劳务!$E$2:'连续劳务'!$E$8,连续劳务!$G$2:'连续劳务'!$G$8))</f>
        <v>3%</v>
      </c>
      <c r="G15" s="2">
        <f>IF(E15&lt;=0,0,LOOKUP(E15,连续劳务!$E$2:'连续劳务'!$E$8,连续劳务!$H$2:'连续劳务'!$H$8))</f>
        <v>0</v>
      </c>
      <c r="H15" s="2">
        <f t="shared" si="0"/>
        <v>210</v>
      </c>
      <c r="I15" s="2">
        <f t="shared" si="6"/>
        <v>168</v>
      </c>
      <c r="J15" s="9">
        <f t="shared" si="1"/>
        <v>42</v>
      </c>
      <c r="K15" s="2">
        <f t="shared" si="2"/>
        <v>7958</v>
      </c>
      <c r="L15" s="2">
        <f t="shared" si="7"/>
        <v>210</v>
      </c>
      <c r="M15" s="10">
        <f t="shared" si="3"/>
        <v>5.3E-3</v>
      </c>
    </row>
    <row r="16" spans="1:13" ht="24" customHeight="1" x14ac:dyDescent="0.2">
      <c r="A16" s="4" t="s">
        <v>31</v>
      </c>
      <c r="B16" s="18">
        <v>8000</v>
      </c>
      <c r="C16" s="2">
        <f t="shared" si="4"/>
        <v>48000</v>
      </c>
      <c r="D16" s="2">
        <f t="shared" si="5"/>
        <v>6</v>
      </c>
      <c r="E16" s="2">
        <f>C16*连续劳务!$B$3-连续劳务!$B$2*D16</f>
        <v>8400</v>
      </c>
      <c r="F16" s="2" t="str">
        <f>IF(E16&lt;=0,0,LOOKUP(E16,连续劳务!$E$2:'连续劳务'!$E$8,连续劳务!$G$2:'连续劳务'!$G$8))</f>
        <v>3%</v>
      </c>
      <c r="G16" s="2">
        <f>IF(E16&lt;=0,0,LOOKUP(E16,连续劳务!$E$2:'连续劳务'!$E$8,连续劳务!$H$2:'连续劳务'!$H$8))</f>
        <v>0</v>
      </c>
      <c r="H16" s="2">
        <f t="shared" si="0"/>
        <v>252</v>
      </c>
      <c r="I16" s="2">
        <f t="shared" si="6"/>
        <v>210</v>
      </c>
      <c r="J16" s="9">
        <f t="shared" si="1"/>
        <v>42</v>
      </c>
      <c r="K16" s="2">
        <f t="shared" si="2"/>
        <v>7958</v>
      </c>
      <c r="L16" s="2">
        <f t="shared" si="7"/>
        <v>252</v>
      </c>
      <c r="M16" s="10">
        <f t="shared" si="3"/>
        <v>5.3E-3</v>
      </c>
    </row>
    <row r="17" spans="1:13" ht="24" customHeight="1" x14ac:dyDescent="0.2">
      <c r="A17" s="4" t="s">
        <v>32</v>
      </c>
      <c r="B17" s="18">
        <v>8000</v>
      </c>
      <c r="C17" s="2">
        <f t="shared" si="4"/>
        <v>56000</v>
      </c>
      <c r="D17" s="2">
        <f t="shared" si="5"/>
        <v>7</v>
      </c>
      <c r="E17" s="2">
        <f>C17*连续劳务!$B$3-连续劳务!$B$2*D17</f>
        <v>9800</v>
      </c>
      <c r="F17" s="2" t="str">
        <f>IF(E17&lt;=0,0,LOOKUP(E17,连续劳务!$E$2:'连续劳务'!$E$8,连续劳务!$G$2:'连续劳务'!$G$8))</f>
        <v>3%</v>
      </c>
      <c r="G17" s="2">
        <f>IF(E17&lt;=0,0,LOOKUP(E17,连续劳务!$E$2:'连续劳务'!$E$8,连续劳务!$H$2:'连续劳务'!$H$8))</f>
        <v>0</v>
      </c>
      <c r="H17" s="2">
        <f t="shared" si="0"/>
        <v>294</v>
      </c>
      <c r="I17" s="2">
        <f t="shared" si="6"/>
        <v>252</v>
      </c>
      <c r="J17" s="9">
        <f t="shared" si="1"/>
        <v>42</v>
      </c>
      <c r="K17" s="2">
        <f t="shared" si="2"/>
        <v>7958</v>
      </c>
      <c r="L17" s="2">
        <f t="shared" si="7"/>
        <v>294</v>
      </c>
      <c r="M17" s="10">
        <f t="shared" si="3"/>
        <v>5.3E-3</v>
      </c>
    </row>
    <row r="18" spans="1:13" ht="24" customHeight="1" x14ac:dyDescent="0.2">
      <c r="A18" s="4" t="s">
        <v>33</v>
      </c>
      <c r="B18" s="18">
        <v>8000</v>
      </c>
      <c r="C18" s="2">
        <f t="shared" si="4"/>
        <v>64000</v>
      </c>
      <c r="D18" s="2">
        <f t="shared" si="5"/>
        <v>8</v>
      </c>
      <c r="E18" s="2">
        <f>C18*连续劳务!$B$3-连续劳务!$B$2*D18</f>
        <v>11200</v>
      </c>
      <c r="F18" s="2" t="str">
        <f>IF(E18&lt;=0,0,LOOKUP(E18,连续劳务!$E$2:'连续劳务'!$E$8,连续劳务!$G$2:'连续劳务'!$G$8))</f>
        <v>3%</v>
      </c>
      <c r="G18" s="2">
        <f>IF(E18&lt;=0,0,LOOKUP(E18,连续劳务!$E$2:'连续劳务'!$E$8,连续劳务!$H$2:'连续劳务'!$H$8))</f>
        <v>0</v>
      </c>
      <c r="H18" s="2">
        <f t="shared" si="0"/>
        <v>336</v>
      </c>
      <c r="I18" s="2">
        <f t="shared" si="6"/>
        <v>294</v>
      </c>
      <c r="J18" s="9">
        <f t="shared" si="1"/>
        <v>42</v>
      </c>
      <c r="K18" s="2">
        <f t="shared" si="2"/>
        <v>7958</v>
      </c>
      <c r="L18" s="2">
        <f t="shared" si="7"/>
        <v>336</v>
      </c>
      <c r="M18" s="10">
        <f t="shared" si="3"/>
        <v>5.3E-3</v>
      </c>
    </row>
    <row r="19" spans="1:13" ht="24" customHeight="1" x14ac:dyDescent="0.2">
      <c r="A19" s="4" t="s">
        <v>34</v>
      </c>
      <c r="B19" s="18">
        <v>8000</v>
      </c>
      <c r="C19" s="2">
        <f t="shared" si="4"/>
        <v>72000</v>
      </c>
      <c r="D19" s="2">
        <f t="shared" si="5"/>
        <v>9</v>
      </c>
      <c r="E19" s="2">
        <f>C19*连续劳务!$B$3-连续劳务!$B$2*D19</f>
        <v>12600</v>
      </c>
      <c r="F19" s="2" t="str">
        <f>IF(E19&lt;=0,0,LOOKUP(E19,连续劳务!$E$2:'连续劳务'!$E$8,连续劳务!$G$2:'连续劳务'!$G$8))</f>
        <v>3%</v>
      </c>
      <c r="G19" s="2">
        <f>IF(E19&lt;=0,0,LOOKUP(E19,连续劳务!$E$2:'连续劳务'!$E$8,连续劳务!$H$2:'连续劳务'!$H$8))</f>
        <v>0</v>
      </c>
      <c r="H19" s="2">
        <f t="shared" si="0"/>
        <v>378</v>
      </c>
      <c r="I19" s="2">
        <f t="shared" si="6"/>
        <v>336</v>
      </c>
      <c r="J19" s="9">
        <f t="shared" si="1"/>
        <v>42</v>
      </c>
      <c r="K19" s="2">
        <f t="shared" si="2"/>
        <v>7958</v>
      </c>
      <c r="L19" s="2">
        <f t="shared" si="7"/>
        <v>378</v>
      </c>
      <c r="M19" s="10">
        <f t="shared" si="3"/>
        <v>5.3E-3</v>
      </c>
    </row>
    <row r="20" spans="1:13" ht="24" customHeight="1" x14ac:dyDescent="0.2">
      <c r="A20" s="4" t="s">
        <v>35</v>
      </c>
      <c r="B20" s="18">
        <v>8000</v>
      </c>
      <c r="C20" s="2">
        <f t="shared" si="4"/>
        <v>80000</v>
      </c>
      <c r="D20" s="2">
        <f t="shared" si="5"/>
        <v>10</v>
      </c>
      <c r="E20" s="2">
        <f>C20*连续劳务!$B$3-连续劳务!$B$2*D20</f>
        <v>14000</v>
      </c>
      <c r="F20" s="2" t="str">
        <f>IF(E20&lt;=0,0,LOOKUP(E20,连续劳务!$E$2:'连续劳务'!$E$8,连续劳务!$G$2:'连续劳务'!$G$8))</f>
        <v>3%</v>
      </c>
      <c r="G20" s="2">
        <f>IF(E20&lt;=0,0,LOOKUP(E20,连续劳务!$E$2:'连续劳务'!$E$8,连续劳务!$H$2:'连续劳务'!$H$8))</f>
        <v>0</v>
      </c>
      <c r="H20" s="2">
        <f t="shared" si="0"/>
        <v>420</v>
      </c>
      <c r="I20" s="2">
        <f t="shared" si="6"/>
        <v>378</v>
      </c>
      <c r="J20" s="9">
        <f t="shared" si="1"/>
        <v>42</v>
      </c>
      <c r="K20" s="2">
        <f t="shared" si="2"/>
        <v>7958</v>
      </c>
      <c r="L20" s="2">
        <f t="shared" si="7"/>
        <v>420</v>
      </c>
      <c r="M20" s="10">
        <f t="shared" si="3"/>
        <v>5.3E-3</v>
      </c>
    </row>
    <row r="21" spans="1:13" ht="24" customHeight="1" x14ac:dyDescent="0.2">
      <c r="A21" s="4" t="s">
        <v>36</v>
      </c>
      <c r="B21" s="18">
        <v>8000</v>
      </c>
      <c r="C21" s="2">
        <f t="shared" si="4"/>
        <v>88000</v>
      </c>
      <c r="D21" s="2">
        <f t="shared" si="5"/>
        <v>11</v>
      </c>
      <c r="E21" s="2">
        <f>C21*连续劳务!$B$3-连续劳务!$B$2*D21</f>
        <v>15400</v>
      </c>
      <c r="F21" s="2" t="str">
        <f>IF(E21&lt;=0,0,LOOKUP(E21,连续劳务!$E$2:'连续劳务'!$E$8,连续劳务!$G$2:'连续劳务'!$G$8))</f>
        <v>3%</v>
      </c>
      <c r="G21" s="2">
        <f>IF(E21&lt;=0,0,LOOKUP(E21,连续劳务!$E$2:'连续劳务'!$E$8,连续劳务!$H$2:'连续劳务'!$H$8))</f>
        <v>0</v>
      </c>
      <c r="H21" s="2">
        <f t="shared" si="0"/>
        <v>462</v>
      </c>
      <c r="I21" s="2">
        <f t="shared" si="6"/>
        <v>420</v>
      </c>
      <c r="J21" s="9">
        <f t="shared" si="1"/>
        <v>42</v>
      </c>
      <c r="K21" s="2">
        <f t="shared" si="2"/>
        <v>7958</v>
      </c>
      <c r="L21" s="2">
        <f t="shared" si="7"/>
        <v>462</v>
      </c>
      <c r="M21" s="10">
        <f t="shared" si="3"/>
        <v>5.3E-3</v>
      </c>
    </row>
    <row r="22" spans="1:13" ht="24" customHeight="1" x14ac:dyDescent="0.2">
      <c r="A22" s="4" t="s">
        <v>37</v>
      </c>
      <c r="B22" s="18">
        <v>8000</v>
      </c>
      <c r="C22" s="2">
        <f t="shared" si="4"/>
        <v>96000</v>
      </c>
      <c r="D22" s="2">
        <f t="shared" si="5"/>
        <v>12</v>
      </c>
      <c r="E22" s="2">
        <f>C22*连续劳务!$B$3-连续劳务!$B$2*D22</f>
        <v>16800</v>
      </c>
      <c r="F22" s="2" t="str">
        <f>IF(E22&lt;=0,0,LOOKUP(E22,连续劳务!$E$2:'连续劳务'!$E$8,连续劳务!$G$2:'连续劳务'!$G$8))</f>
        <v>3%</v>
      </c>
      <c r="G22" s="2">
        <f>IF(E22&lt;=0,0,LOOKUP(E22,连续劳务!$E$2:'连续劳务'!$E$8,连续劳务!$H$2:'连续劳务'!$H$8))</f>
        <v>0</v>
      </c>
      <c r="H22" s="2">
        <f t="shared" si="0"/>
        <v>504</v>
      </c>
      <c r="I22" s="2">
        <f t="shared" si="6"/>
        <v>462</v>
      </c>
      <c r="J22" s="9">
        <f t="shared" si="1"/>
        <v>42</v>
      </c>
      <c r="K22" s="2">
        <f t="shared" si="2"/>
        <v>7958</v>
      </c>
      <c r="L22" s="2">
        <f t="shared" si="7"/>
        <v>504</v>
      </c>
      <c r="M22" s="10">
        <f t="shared" si="3"/>
        <v>5.3E-3</v>
      </c>
    </row>
    <row r="23" spans="1:13" ht="24" customHeight="1" thickBot="1" x14ac:dyDescent="0.25">
      <c r="A23" s="5" t="s">
        <v>38</v>
      </c>
      <c r="B23" s="6">
        <f>SUM(B11:B22)</f>
        <v>96000</v>
      </c>
      <c r="C23" s="6"/>
      <c r="D23" s="6"/>
      <c r="E23" s="6"/>
      <c r="F23" s="6"/>
      <c r="G23" s="6"/>
      <c r="H23" s="6"/>
      <c r="I23" s="6"/>
      <c r="J23" s="6">
        <f>SUM(J11:J22)</f>
        <v>504</v>
      </c>
      <c r="K23" s="6">
        <f>SUM(K11:K22)</f>
        <v>95496</v>
      </c>
      <c r="L23" s="6"/>
      <c r="M23" s="7"/>
    </row>
  </sheetData>
  <protectedRanges>
    <protectedRange sqref="B11:B22" name="区域1"/>
  </protectedRanges>
  <mergeCells count="1">
    <mergeCell ref="E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877E-E925-4048-B583-AB47E5880199}">
  <sheetPr codeName="Sheet3">
    <tabColor theme="5"/>
  </sheetPr>
  <dimension ref="A1:O22"/>
  <sheetViews>
    <sheetView workbookViewId="0">
      <selection activeCell="G13" sqref="G13"/>
    </sheetView>
  </sheetViews>
  <sheetFormatPr defaultColWidth="17.375" defaultRowHeight="13.5" x14ac:dyDescent="0.2"/>
  <cols>
    <col min="1" max="1" width="17.375" style="1"/>
    <col min="2" max="2" width="22.875" style="1" bestFit="1" customWidth="1"/>
    <col min="3" max="9" width="17.375" style="1"/>
    <col min="10" max="10" width="6.5" style="21" customWidth="1"/>
    <col min="11" max="16384" width="17.375" style="1"/>
  </cols>
  <sheetData>
    <row r="1" spans="1:15" ht="23.25" customHeight="1" x14ac:dyDescent="0.2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6.5" customHeight="1" x14ac:dyDescent="0.2"/>
    <row r="3" spans="1:15" ht="34.5" customHeight="1" x14ac:dyDescent="0.2">
      <c r="A3" s="19" t="s">
        <v>41</v>
      </c>
      <c r="B3" s="22" t="s">
        <v>47</v>
      </c>
      <c r="C3" s="19" t="s">
        <v>45</v>
      </c>
      <c r="D3" s="19" t="s">
        <v>46</v>
      </c>
      <c r="E3" s="19" t="s">
        <v>44</v>
      </c>
      <c r="F3" s="19" t="s">
        <v>19</v>
      </c>
      <c r="G3" s="19" t="s">
        <v>39</v>
      </c>
      <c r="H3" s="19" t="s">
        <v>42</v>
      </c>
      <c r="I3" s="20" t="s">
        <v>43</v>
      </c>
      <c r="K3" s="12" t="s">
        <v>3</v>
      </c>
      <c r="L3" s="27" t="s">
        <v>4</v>
      </c>
      <c r="M3" s="27"/>
      <c r="N3" s="12" t="s">
        <v>5</v>
      </c>
      <c r="O3" s="12" t="s">
        <v>6</v>
      </c>
    </row>
    <row r="4" spans="1:15" ht="27.75" customHeight="1" x14ac:dyDescent="0.2">
      <c r="A4" s="2">
        <f>正常薪金!B23+连续劳务!B23</f>
        <v>144000</v>
      </c>
      <c r="B4" s="2">
        <f>5000*12</f>
        <v>60000</v>
      </c>
      <c r="C4" s="2">
        <v>0</v>
      </c>
      <c r="D4" s="2">
        <v>0</v>
      </c>
      <c r="E4" s="2">
        <f>A4-B4-C4-D4</f>
        <v>84000</v>
      </c>
      <c r="F4" s="2" t="str">
        <f>LOOKUP($E$4,年度汇算清缴!$L$4:'年度汇算清缴'!$L$10,年度汇算清缴!$N$4:'年度汇算清缴'!$N$10)</f>
        <v>10%</v>
      </c>
      <c r="G4" s="2">
        <f>LOOKUP($E$4,年度汇算清缴!$L$4:'年度汇算清缴'!$L$10,年度汇算清缴!$O$4:'年度汇算清缴'!$O$10)</f>
        <v>2520</v>
      </c>
      <c r="H4" s="2">
        <f>SUM(正常薪金!J23,连续劳务!J23)</f>
        <v>504</v>
      </c>
      <c r="I4" s="2">
        <f>(E4*F4)-G4-H4</f>
        <v>5376</v>
      </c>
      <c r="K4" s="2">
        <v>1</v>
      </c>
      <c r="L4" s="2">
        <v>0</v>
      </c>
      <c r="M4" s="3">
        <v>36000</v>
      </c>
      <c r="N4" s="2" t="s">
        <v>7</v>
      </c>
      <c r="O4" s="2">
        <v>0</v>
      </c>
    </row>
    <row r="5" spans="1:15" ht="27.75" customHeight="1" x14ac:dyDescent="0.2">
      <c r="K5" s="2">
        <v>2</v>
      </c>
      <c r="L5" s="3">
        <v>36000</v>
      </c>
      <c r="M5" s="3">
        <v>144000</v>
      </c>
      <c r="N5" s="2" t="s">
        <v>8</v>
      </c>
      <c r="O5" s="2">
        <v>2520</v>
      </c>
    </row>
    <row r="6" spans="1:15" ht="27.75" customHeight="1" x14ac:dyDescent="0.2">
      <c r="K6" s="2">
        <v>3</v>
      </c>
      <c r="L6" s="3">
        <v>144000</v>
      </c>
      <c r="M6" s="3">
        <v>300000</v>
      </c>
      <c r="N6" s="2" t="s">
        <v>9</v>
      </c>
      <c r="O6" s="2">
        <v>16920</v>
      </c>
    </row>
    <row r="7" spans="1:15" ht="27.75" customHeight="1" x14ac:dyDescent="0.2">
      <c r="K7" s="2">
        <v>4</v>
      </c>
      <c r="L7" s="3">
        <v>300000</v>
      </c>
      <c r="M7" s="3">
        <v>420000</v>
      </c>
      <c r="N7" s="2" t="s">
        <v>10</v>
      </c>
      <c r="O7" s="2">
        <v>31920</v>
      </c>
    </row>
    <row r="8" spans="1:15" ht="27.75" customHeight="1" x14ac:dyDescent="0.2">
      <c r="K8" s="2">
        <v>5</v>
      </c>
      <c r="L8" s="3">
        <v>420000</v>
      </c>
      <c r="M8" s="3">
        <v>660000</v>
      </c>
      <c r="N8" s="2" t="s">
        <v>11</v>
      </c>
      <c r="O8" s="2">
        <v>52920</v>
      </c>
    </row>
    <row r="9" spans="1:15" ht="27.75" customHeight="1" x14ac:dyDescent="0.2">
      <c r="D9" s="25"/>
      <c r="K9" s="2">
        <v>6</v>
      </c>
      <c r="L9" s="3">
        <v>660000</v>
      </c>
      <c r="M9" s="3">
        <v>960000</v>
      </c>
      <c r="N9" s="2" t="s">
        <v>12</v>
      </c>
      <c r="O9" s="2">
        <v>85920</v>
      </c>
    </row>
    <row r="10" spans="1:15" ht="27.75" customHeight="1" x14ac:dyDescent="0.2">
      <c r="K10" s="2">
        <v>7</v>
      </c>
      <c r="L10" s="3">
        <v>960000</v>
      </c>
      <c r="M10" s="2">
        <v>9999999</v>
      </c>
      <c r="N10" s="2" t="s">
        <v>13</v>
      </c>
      <c r="O10" s="2">
        <v>181920</v>
      </c>
    </row>
    <row r="11" spans="1:15" ht="24" customHeight="1" x14ac:dyDescent="0.2"/>
    <row r="12" spans="1:15" ht="24" customHeight="1" x14ac:dyDescent="0.2"/>
    <row r="13" spans="1:15" ht="24" customHeight="1" x14ac:dyDescent="0.2"/>
    <row r="14" spans="1:15" ht="24" customHeight="1" x14ac:dyDescent="0.2"/>
    <row r="15" spans="1:15" ht="24" customHeight="1" x14ac:dyDescent="0.2"/>
    <row r="16" spans="1:15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  <row r="21" ht="24" customHeight="1" x14ac:dyDescent="0.2"/>
    <row r="22" ht="24" customHeight="1" x14ac:dyDescent="0.2"/>
  </sheetData>
  <mergeCells count="2">
    <mergeCell ref="L3:M3"/>
    <mergeCell ref="A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正常薪金</vt:lpstr>
      <vt:lpstr>连续劳务</vt:lpstr>
      <vt:lpstr>年度汇算清缴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胡李勇</dc:creator>
  <cp:lastModifiedBy>NE0587</cp:lastModifiedBy>
  <dcterms:created xsi:type="dcterms:W3CDTF">2015-06-05T18:19:34Z</dcterms:created>
  <dcterms:modified xsi:type="dcterms:W3CDTF">2025-10-31T05:35:30Z</dcterms:modified>
</cp:coreProperties>
</file>